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195" windowHeight="11070"/>
  </bookViews>
  <sheets>
    <sheet name="Foglio2" sheetId="2" r:id="rId1"/>
    <sheet name="Foglio3" sheetId="3" r:id="rId2"/>
  </sheets>
  <calcPr calcId="125725"/>
</workbook>
</file>

<file path=xl/calcChain.xml><?xml version="1.0" encoding="utf-8"?>
<calcChain xmlns="http://schemas.openxmlformats.org/spreadsheetml/2006/main">
  <c r="B64" i="2"/>
  <c r="B63"/>
  <c r="B61"/>
  <c r="B55"/>
  <c r="B58"/>
  <c r="B57"/>
  <c r="F52"/>
  <c r="F47"/>
  <c r="J47" s="1"/>
  <c r="F46"/>
  <c r="F45"/>
  <c r="F44"/>
  <c r="J45"/>
  <c r="F43"/>
  <c r="J43" s="1"/>
  <c r="G47"/>
  <c r="G46"/>
  <c r="E46"/>
  <c r="G45"/>
  <c r="E45"/>
  <c r="G44"/>
  <c r="I44" s="1"/>
  <c r="E44"/>
  <c r="G43"/>
  <c r="G42"/>
  <c r="J42"/>
  <c r="F34"/>
  <c r="F30"/>
  <c r="F29"/>
  <c r="J29" s="1"/>
  <c r="F19"/>
  <c r="F15"/>
  <c r="J15" s="1"/>
  <c r="F14"/>
  <c r="F8"/>
  <c r="J8" s="1"/>
  <c r="F4"/>
  <c r="F5"/>
  <c r="F3"/>
  <c r="J3" s="1"/>
  <c r="G34"/>
  <c r="J34"/>
  <c r="G33"/>
  <c r="F33"/>
  <c r="J33" s="1"/>
  <c r="E33"/>
  <c r="G32"/>
  <c r="I32" s="1"/>
  <c r="E32"/>
  <c r="F32" s="1"/>
  <c r="J32" s="1"/>
  <c r="G31"/>
  <c r="E31"/>
  <c r="F31" s="1"/>
  <c r="J31" s="1"/>
  <c r="J30"/>
  <c r="G30"/>
  <c r="G29"/>
  <c r="J19"/>
  <c r="G19"/>
  <c r="G18"/>
  <c r="E18"/>
  <c r="F18" s="1"/>
  <c r="J18" s="1"/>
  <c r="G17"/>
  <c r="E17"/>
  <c r="F17" s="1"/>
  <c r="J17" s="1"/>
  <c r="G16"/>
  <c r="E16"/>
  <c r="F16" s="1"/>
  <c r="J16" s="1"/>
  <c r="G15"/>
  <c r="G14"/>
  <c r="J14"/>
  <c r="G8"/>
  <c r="G7"/>
  <c r="E7"/>
  <c r="F7" s="1"/>
  <c r="J7" s="1"/>
  <c r="G6"/>
  <c r="E6"/>
  <c r="G5"/>
  <c r="J5"/>
  <c r="E5"/>
  <c r="J4"/>
  <c r="G4"/>
  <c r="I4" s="1"/>
  <c r="G3"/>
  <c r="I3" s="1"/>
  <c r="I17" l="1"/>
  <c r="J6"/>
  <c r="I16"/>
  <c r="I18"/>
  <c r="F6"/>
  <c r="J46"/>
  <c r="J44"/>
  <c r="I47"/>
  <c r="I46"/>
  <c r="I42"/>
  <c r="I43"/>
  <c r="I45"/>
  <c r="J35"/>
  <c r="I30"/>
  <c r="I29"/>
  <c r="I19"/>
  <c r="J9"/>
  <c r="I6"/>
  <c r="J20"/>
  <c r="I5"/>
  <c r="I7"/>
  <c r="I8"/>
  <c r="I14"/>
  <c r="I15"/>
  <c r="I31"/>
  <c r="I33"/>
  <c r="I34"/>
  <c r="J48" l="1"/>
  <c r="I48"/>
  <c r="I35"/>
  <c r="I9"/>
  <c r="I20"/>
</calcChain>
</file>

<file path=xl/sharedStrings.xml><?xml version="1.0" encoding="utf-8"?>
<sst xmlns="http://schemas.openxmlformats.org/spreadsheetml/2006/main" count="129" uniqueCount="42">
  <si>
    <t>FIGURA PROFESSIONALE</t>
  </si>
  <si>
    <t>N° ORE MENSILI</t>
  </si>
  <si>
    <t>€/H</t>
  </si>
  <si>
    <t>1 ASSISTENTE SOCIALE/PSICOLOGA</t>
  </si>
  <si>
    <t>1 EDUCATORE QUALIFICATO</t>
  </si>
  <si>
    <t>1 ASSISTENTE DISABILE</t>
  </si>
  <si>
    <t>QUALIFICA</t>
  </si>
  <si>
    <t>COORDINATRICE</t>
  </si>
  <si>
    <t>IMPIEGATO PART TIME</t>
  </si>
  <si>
    <t>EDUCATORE</t>
  </si>
  <si>
    <t>IMPIEGATO  PART TIME</t>
  </si>
  <si>
    <t xml:space="preserve">1 ASSISTENTE DISABILE </t>
  </si>
  <si>
    <t>LIVELLO</t>
  </si>
  <si>
    <t>D1</t>
  </si>
  <si>
    <t>C1</t>
  </si>
  <si>
    <t>APP. ASSISTENTE</t>
  </si>
  <si>
    <t>B1</t>
  </si>
  <si>
    <t>A2</t>
  </si>
  <si>
    <t>ASSISTENTE /REFERENTE AMMINISTRATIVO</t>
  </si>
  <si>
    <t>H SETTIMANALI</t>
  </si>
  <si>
    <t>ORE 2024</t>
  </si>
  <si>
    <t>TOTALE  € /H  IVA AL 5%</t>
  </si>
  <si>
    <t>totale costo annuo oltre iva al 5%totale annuo con iva al %</t>
  </si>
  <si>
    <t>SPESE ANNO 2024</t>
  </si>
  <si>
    <t>SPESE ANNO 2025</t>
  </si>
  <si>
    <t xml:space="preserve">SETTIMANE DI APERTURA </t>
  </si>
  <si>
    <t>SPESE ANNO 2026</t>
  </si>
  <si>
    <t>SPESE ANNO 2027</t>
  </si>
  <si>
    <t xml:space="preserve">COSTO MENSA ANNUO </t>
  </si>
  <si>
    <t>€ 4,9 A PASTO</t>
  </si>
  <si>
    <t xml:space="preserve">19 UTENTI </t>
  </si>
  <si>
    <t>11 MESI</t>
  </si>
  <si>
    <t>23 GG /MESE</t>
  </si>
  <si>
    <t xml:space="preserve">COSTO TOTALE AFFIDAMENTO PER 3 ANNI </t>
  </si>
  <si>
    <t>IVA C</t>
  </si>
  <si>
    <t>COSTO PROROGA</t>
  </si>
  <si>
    <t xml:space="preserve">COSTO REFEZIONE 3 ANNI </t>
  </si>
  <si>
    <t xml:space="preserve">COSTO REFEZIONE 6 MESI </t>
  </si>
  <si>
    <t>COSTO TOTALE COPROGETTAZIONE</t>
  </si>
  <si>
    <t>CONTRIBUTO 80%</t>
  </si>
  <si>
    <t xml:space="preserve">UTILE 5% </t>
  </si>
  <si>
    <t>FINANZIAMENTO 20%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</si>
</sst>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2" fontId="0" fillId="0" borderId="0" xfId="0" applyNumberFormat="1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164" fontId="1" fillId="0" borderId="0" xfId="0" applyNumberFormat="1" applyFont="1"/>
    <xf numFmtId="164" fontId="0" fillId="2" borderId="0" xfId="0" applyNumberFormat="1" applyFill="1"/>
    <xf numFmtId="0" fontId="0" fillId="0" borderId="0" xfId="0" applyAlignment="1">
      <alignment horizontal="center"/>
    </xf>
    <xf numFmtId="164" fontId="1" fillId="2" borderId="0" xfId="0" applyNumberFormat="1" applyFont="1" applyFill="1"/>
    <xf numFmtId="164" fontId="0" fillId="0" borderId="0" xfId="0" applyNumberFormat="1" applyFill="1"/>
    <xf numFmtId="44" fontId="1" fillId="0" borderId="0" xfId="1" applyFont="1"/>
    <xf numFmtId="44" fontId="0" fillId="0" borderId="0" xfId="0" applyNumberFormat="1"/>
    <xf numFmtId="0" fontId="0" fillId="0" borderId="0" xfId="0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"/>
  <sheetViews>
    <sheetView tabSelected="1" topLeftCell="A28" zoomScale="86" zoomScaleNormal="86" workbookViewId="0">
      <selection activeCell="B65" sqref="B65"/>
    </sheetView>
  </sheetViews>
  <sheetFormatPr defaultRowHeight="15"/>
  <cols>
    <col min="1" max="1" width="39.7109375" bestFit="1" customWidth="1"/>
    <col min="2" max="2" width="22.28515625" bestFit="1" customWidth="1"/>
    <col min="3" max="3" width="10.7109375" bestFit="1" customWidth="1"/>
    <col min="4" max="4" width="14.85546875" bestFit="1" customWidth="1"/>
    <col min="5" max="6" width="14.85546875" customWidth="1"/>
    <col min="7" max="7" width="12" style="1" bestFit="1" customWidth="1"/>
    <col min="8" max="8" width="23" style="1" bestFit="1" customWidth="1"/>
    <col min="9" max="9" width="29.85546875" style="1" bestFit="1" customWidth="1"/>
    <col min="10" max="10" width="29.85546875" style="1" customWidth="1"/>
    <col min="11" max="11" width="45.85546875" bestFit="1" customWidth="1"/>
    <col min="12" max="12" width="9.7109375" bestFit="1" customWidth="1"/>
  </cols>
  <sheetData>
    <row r="1" spans="1:11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1">
      <c r="A2" s="4" t="s">
        <v>0</v>
      </c>
      <c r="B2" s="4" t="s">
        <v>6</v>
      </c>
      <c r="C2" s="4" t="s">
        <v>12</v>
      </c>
      <c r="D2" s="4" t="s">
        <v>1</v>
      </c>
      <c r="E2" s="4" t="s">
        <v>19</v>
      </c>
      <c r="F2" s="4" t="s">
        <v>20</v>
      </c>
      <c r="G2" s="5" t="s">
        <v>2</v>
      </c>
      <c r="H2" s="5" t="s">
        <v>21</v>
      </c>
      <c r="I2" s="5" t="s">
        <v>22</v>
      </c>
      <c r="J2" s="5"/>
      <c r="K2" s="2"/>
    </row>
    <row r="3" spans="1:11">
      <c r="A3" t="s">
        <v>3</v>
      </c>
      <c r="B3" t="s">
        <v>7</v>
      </c>
      <c r="C3" t="s">
        <v>13</v>
      </c>
      <c r="D3">
        <v>40</v>
      </c>
      <c r="F3">
        <f>D3*11</f>
        <v>440</v>
      </c>
      <c r="G3" s="2">
        <f>29614.32/1548</f>
        <v>19.130697674418606</v>
      </c>
      <c r="H3" s="2">
        <v>20.09</v>
      </c>
      <c r="I3" s="2">
        <f>G3*F3</f>
        <v>8417.5069767441873</v>
      </c>
      <c r="J3" s="2">
        <f>H3*F3</f>
        <v>8839.6</v>
      </c>
      <c r="K3" s="2"/>
    </row>
    <row r="4" spans="1:11">
      <c r="A4" t="s">
        <v>4</v>
      </c>
      <c r="B4" t="s">
        <v>9</v>
      </c>
      <c r="C4" t="s">
        <v>13</v>
      </c>
      <c r="D4">
        <v>86</v>
      </c>
      <c r="F4">
        <f>D4*11</f>
        <v>946</v>
      </c>
      <c r="G4" s="2">
        <f>29614.32/1548</f>
        <v>19.130697674418606</v>
      </c>
      <c r="H4" s="2">
        <v>20.09</v>
      </c>
      <c r="I4" s="2">
        <f t="shared" ref="I4:I8" si="0">G4*F4</f>
        <v>18097.64</v>
      </c>
      <c r="J4" s="2">
        <f t="shared" ref="J4:J8" si="1">H4*F4</f>
        <v>19005.14</v>
      </c>
      <c r="K4" s="2"/>
    </row>
    <row r="5" spans="1:11">
      <c r="A5" t="s">
        <v>5</v>
      </c>
      <c r="B5" t="s">
        <v>10</v>
      </c>
      <c r="C5" t="s">
        <v>14</v>
      </c>
      <c r="E5">
        <f>6*5</f>
        <v>30</v>
      </c>
      <c r="F5">
        <f>E5*50</f>
        <v>1500</v>
      </c>
      <c r="G5" s="2">
        <f>27894.5/1548</f>
        <v>18.01970284237726</v>
      </c>
      <c r="H5" s="2">
        <v>18.920999999999999</v>
      </c>
      <c r="I5" s="2">
        <f t="shared" si="0"/>
        <v>27029.554263565889</v>
      </c>
      <c r="J5" s="2">
        <f t="shared" si="1"/>
        <v>28381.5</v>
      </c>
      <c r="K5" s="2"/>
    </row>
    <row r="6" spans="1:11">
      <c r="A6" t="s">
        <v>11</v>
      </c>
      <c r="B6" t="s">
        <v>10</v>
      </c>
      <c r="C6" t="s">
        <v>14</v>
      </c>
      <c r="E6">
        <f t="shared" ref="E6:E7" si="2">6*5</f>
        <v>30</v>
      </c>
      <c r="F6">
        <f>E6*50</f>
        <v>1500</v>
      </c>
      <c r="G6" s="2">
        <f>27894.5/1548</f>
        <v>18.01970284237726</v>
      </c>
      <c r="H6" s="2">
        <v>18.920000000000002</v>
      </c>
      <c r="I6" s="2">
        <f t="shared" si="0"/>
        <v>27029.554263565889</v>
      </c>
      <c r="J6" s="2">
        <f t="shared" si="1"/>
        <v>28380.000000000004</v>
      </c>
      <c r="K6" s="2"/>
    </row>
    <row r="7" spans="1:11">
      <c r="A7" t="s">
        <v>5</v>
      </c>
      <c r="B7" t="s">
        <v>15</v>
      </c>
      <c r="C7" t="s">
        <v>16</v>
      </c>
      <c r="E7">
        <f t="shared" si="2"/>
        <v>30</v>
      </c>
      <c r="F7">
        <f>E7*50</f>
        <v>1500</v>
      </c>
      <c r="G7" s="2">
        <f>25900.47/1548</f>
        <v>16.731569767441862</v>
      </c>
      <c r="H7" s="2">
        <v>17.566500000000001</v>
      </c>
      <c r="I7" s="2">
        <f t="shared" si="0"/>
        <v>25097.354651162794</v>
      </c>
      <c r="J7" s="2">
        <f t="shared" si="1"/>
        <v>26349.750000000004</v>
      </c>
      <c r="K7" s="2"/>
    </row>
    <row r="8" spans="1:11">
      <c r="A8" t="s">
        <v>18</v>
      </c>
      <c r="B8" t="s">
        <v>8</v>
      </c>
      <c r="C8" t="s">
        <v>17</v>
      </c>
      <c r="D8">
        <v>43</v>
      </c>
      <c r="F8">
        <f>D8*11</f>
        <v>473</v>
      </c>
      <c r="G8" s="2">
        <f>24643.7/1548</f>
        <v>15.919702842377262</v>
      </c>
      <c r="H8" s="2">
        <v>16.716000000000001</v>
      </c>
      <c r="I8" s="2">
        <f t="shared" si="0"/>
        <v>7530.0194444444451</v>
      </c>
      <c r="J8" s="2">
        <f t="shared" si="1"/>
        <v>7906.6680000000006</v>
      </c>
      <c r="K8" s="2"/>
    </row>
    <row r="9" spans="1:11">
      <c r="G9" s="2"/>
      <c r="H9" s="2"/>
      <c r="I9" s="6">
        <f>SUM(I3:I8)</f>
        <v>113201.62959948322</v>
      </c>
      <c r="J9" s="6">
        <f>SUM(J3:J8)</f>
        <v>118862.65800000001</v>
      </c>
      <c r="K9" s="2"/>
    </row>
    <row r="10" spans="1:11">
      <c r="A10" t="s">
        <v>25</v>
      </c>
      <c r="B10">
        <v>50</v>
      </c>
      <c r="G10" s="2"/>
      <c r="H10" s="2"/>
      <c r="I10" s="2"/>
      <c r="J10" s="2"/>
      <c r="K10" s="2"/>
    </row>
    <row r="12" spans="1:11">
      <c r="A12" s="12" t="s">
        <v>24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1">
      <c r="A13" s="4" t="s">
        <v>0</v>
      </c>
      <c r="B13" s="4" t="s">
        <v>6</v>
      </c>
      <c r="C13" s="4" t="s">
        <v>12</v>
      </c>
      <c r="D13" s="4" t="s">
        <v>1</v>
      </c>
      <c r="E13" s="4" t="s">
        <v>19</v>
      </c>
      <c r="F13" s="4" t="s">
        <v>20</v>
      </c>
      <c r="G13" s="5" t="s">
        <v>2</v>
      </c>
      <c r="H13" s="5" t="s">
        <v>21</v>
      </c>
      <c r="I13" s="5" t="s">
        <v>22</v>
      </c>
      <c r="J13" s="5"/>
    </row>
    <row r="14" spans="1:11">
      <c r="A14" t="s">
        <v>3</v>
      </c>
      <c r="B14" t="s">
        <v>7</v>
      </c>
      <c r="C14" t="s">
        <v>13</v>
      </c>
      <c r="D14">
        <v>40</v>
      </c>
      <c r="F14">
        <f>D14*11</f>
        <v>440</v>
      </c>
      <c r="G14" s="2">
        <f>29614.32/1548</f>
        <v>19.130697674418606</v>
      </c>
      <c r="H14" s="2">
        <v>20.09</v>
      </c>
      <c r="I14" s="2">
        <f>G14*F14</f>
        <v>8417.5069767441873</v>
      </c>
      <c r="J14" s="2">
        <f>H14*F14</f>
        <v>8839.6</v>
      </c>
    </row>
    <row r="15" spans="1:11">
      <c r="A15" t="s">
        <v>4</v>
      </c>
      <c r="B15" t="s">
        <v>9</v>
      </c>
      <c r="C15" t="s">
        <v>13</v>
      </c>
      <c r="D15">
        <v>86</v>
      </c>
      <c r="F15">
        <f>D15*11</f>
        <v>946</v>
      </c>
      <c r="G15" s="2">
        <f>29614.32/1548</f>
        <v>19.130697674418606</v>
      </c>
      <c r="H15" s="2">
        <v>20.09</v>
      </c>
      <c r="I15" s="2">
        <f t="shared" ref="I15:I19" si="3">G15*F15</f>
        <v>18097.64</v>
      </c>
      <c r="J15" s="2">
        <f t="shared" ref="J15:J19" si="4">H15*F15</f>
        <v>19005.14</v>
      </c>
    </row>
    <row r="16" spans="1:11">
      <c r="A16" t="s">
        <v>5</v>
      </c>
      <c r="B16" t="s">
        <v>10</v>
      </c>
      <c r="C16" t="s">
        <v>14</v>
      </c>
      <c r="E16">
        <f>6*5</f>
        <v>30</v>
      </c>
      <c r="F16">
        <f>E16*48</f>
        <v>1440</v>
      </c>
      <c r="G16" s="2">
        <f>27894.5/1548</f>
        <v>18.01970284237726</v>
      </c>
      <c r="H16" s="2">
        <v>18.920999999999999</v>
      </c>
      <c r="I16" s="2">
        <f t="shared" si="3"/>
        <v>25948.372093023256</v>
      </c>
      <c r="J16" s="2">
        <f t="shared" si="4"/>
        <v>27246.239999999998</v>
      </c>
    </row>
    <row r="17" spans="1:10">
      <c r="A17" t="s">
        <v>11</v>
      </c>
      <c r="B17" t="s">
        <v>10</v>
      </c>
      <c r="C17" t="s">
        <v>14</v>
      </c>
      <c r="E17">
        <f t="shared" ref="E17:E18" si="5">6*5</f>
        <v>30</v>
      </c>
      <c r="F17">
        <f>E17*48</f>
        <v>1440</v>
      </c>
      <c r="G17" s="2">
        <f>27894.5/1548</f>
        <v>18.01970284237726</v>
      </c>
      <c r="H17" s="2">
        <v>18.920000000000002</v>
      </c>
      <c r="I17" s="2">
        <f t="shared" si="3"/>
        <v>25948.372093023256</v>
      </c>
      <c r="J17" s="2">
        <f t="shared" si="4"/>
        <v>27244.800000000003</v>
      </c>
    </row>
    <row r="18" spans="1:10">
      <c r="A18" t="s">
        <v>5</v>
      </c>
      <c r="B18" t="s">
        <v>15</v>
      </c>
      <c r="C18" t="s">
        <v>16</v>
      </c>
      <c r="E18">
        <f t="shared" si="5"/>
        <v>30</v>
      </c>
      <c r="F18">
        <f>E18*48</f>
        <v>1440</v>
      </c>
      <c r="G18" s="2">
        <f>25900.47/1548</f>
        <v>16.731569767441862</v>
      </c>
      <c r="H18" s="2">
        <v>17.566500000000001</v>
      </c>
      <c r="I18" s="2">
        <f t="shared" si="3"/>
        <v>24093.460465116281</v>
      </c>
      <c r="J18" s="2">
        <f t="shared" si="4"/>
        <v>25295.760000000002</v>
      </c>
    </row>
    <row r="19" spans="1:10">
      <c r="A19" t="s">
        <v>18</v>
      </c>
      <c r="B19" t="s">
        <v>8</v>
      </c>
      <c r="C19" t="s">
        <v>17</v>
      </c>
      <c r="D19">
        <v>43</v>
      </c>
      <c r="F19">
        <f>D19*11</f>
        <v>473</v>
      </c>
      <c r="G19" s="2">
        <f>24643.7/1548</f>
        <v>15.919702842377262</v>
      </c>
      <c r="H19" s="2">
        <v>16.716000000000001</v>
      </c>
      <c r="I19" s="2">
        <f t="shared" si="3"/>
        <v>7530.0194444444451</v>
      </c>
      <c r="J19" s="2">
        <f t="shared" si="4"/>
        <v>7906.6680000000006</v>
      </c>
    </row>
    <row r="20" spans="1:10">
      <c r="I20" s="6">
        <f>SUM(I14:I19)</f>
        <v>110035.37107235142</v>
      </c>
      <c r="J20" s="6">
        <f>SUM(J14:J19)</f>
        <v>115538.20800000001</v>
      </c>
    </row>
    <row r="22" spans="1:10">
      <c r="A22" t="s">
        <v>25</v>
      </c>
      <c r="B22">
        <v>48</v>
      </c>
    </row>
    <row r="23" spans="1:10">
      <c r="A23" s="2"/>
      <c r="B23" s="2"/>
      <c r="C23" s="2"/>
    </row>
    <row r="24" spans="1:10">
      <c r="D24" s="3"/>
      <c r="E24" s="3"/>
      <c r="F24" s="3"/>
    </row>
    <row r="26" spans="1:10">
      <c r="A26" s="2"/>
      <c r="B26" s="2"/>
      <c r="C26" s="2"/>
    </row>
    <row r="27" spans="1:10">
      <c r="A27" s="12" t="s">
        <v>26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4" t="s">
        <v>0</v>
      </c>
      <c r="B28" s="4" t="s">
        <v>6</v>
      </c>
      <c r="C28" s="4" t="s">
        <v>12</v>
      </c>
      <c r="D28" s="4" t="s">
        <v>1</v>
      </c>
      <c r="E28" s="4" t="s">
        <v>19</v>
      </c>
      <c r="F28" s="4" t="s">
        <v>20</v>
      </c>
      <c r="G28" s="5" t="s">
        <v>2</v>
      </c>
      <c r="H28" s="5" t="s">
        <v>21</v>
      </c>
      <c r="I28" s="5" t="s">
        <v>22</v>
      </c>
      <c r="J28" s="5"/>
    </row>
    <row r="29" spans="1:10">
      <c r="A29" t="s">
        <v>3</v>
      </c>
      <c r="B29" t="s">
        <v>7</v>
      </c>
      <c r="C29" t="s">
        <v>13</v>
      </c>
      <c r="D29">
        <v>40</v>
      </c>
      <c r="F29">
        <f>D29*11</f>
        <v>440</v>
      </c>
      <c r="G29" s="2">
        <f>29614.32/1548</f>
        <v>19.130697674418606</v>
      </c>
      <c r="H29" s="2">
        <v>20.09</v>
      </c>
      <c r="I29" s="2">
        <f>G29*F29</f>
        <v>8417.5069767441873</v>
      </c>
      <c r="J29" s="2">
        <f>H29*F29</f>
        <v>8839.6</v>
      </c>
    </row>
    <row r="30" spans="1:10">
      <c r="A30" t="s">
        <v>4</v>
      </c>
      <c r="B30" t="s">
        <v>9</v>
      </c>
      <c r="C30" t="s">
        <v>13</v>
      </c>
      <c r="D30">
        <v>86</v>
      </c>
      <c r="F30">
        <f>D30*11</f>
        <v>946</v>
      </c>
      <c r="G30" s="2">
        <f>29614.32/1548</f>
        <v>19.130697674418606</v>
      </c>
      <c r="H30" s="2">
        <v>20.09</v>
      </c>
      <c r="I30" s="2">
        <f t="shared" ref="I30:I34" si="6">G30*F30</f>
        <v>18097.64</v>
      </c>
      <c r="J30" s="2">
        <f t="shared" ref="J30:J34" si="7">H30*F30</f>
        <v>19005.14</v>
      </c>
    </row>
    <row r="31" spans="1:10">
      <c r="A31" t="s">
        <v>5</v>
      </c>
      <c r="B31" t="s">
        <v>10</v>
      </c>
      <c r="C31" t="s">
        <v>14</v>
      </c>
      <c r="E31">
        <f>6*5</f>
        <v>30</v>
      </c>
      <c r="F31">
        <f>E31*49</f>
        <v>1470</v>
      </c>
      <c r="G31" s="2">
        <f>27894.5/1548</f>
        <v>18.01970284237726</v>
      </c>
      <c r="H31" s="2">
        <v>18.920999999999999</v>
      </c>
      <c r="I31" s="2">
        <f t="shared" si="6"/>
        <v>26488.963178294573</v>
      </c>
      <c r="J31" s="2">
        <f t="shared" si="7"/>
        <v>27813.87</v>
      </c>
    </row>
    <row r="32" spans="1:10">
      <c r="A32" t="s">
        <v>11</v>
      </c>
      <c r="B32" t="s">
        <v>10</v>
      </c>
      <c r="C32" t="s">
        <v>14</v>
      </c>
      <c r="E32">
        <f t="shared" ref="E32:E33" si="8">6*5</f>
        <v>30</v>
      </c>
      <c r="F32">
        <f>E32*49</f>
        <v>1470</v>
      </c>
      <c r="G32" s="2">
        <f>27894.5/1548</f>
        <v>18.01970284237726</v>
      </c>
      <c r="H32" s="2">
        <v>18.920000000000002</v>
      </c>
      <c r="I32" s="2">
        <f t="shared" si="6"/>
        <v>26488.963178294573</v>
      </c>
      <c r="J32" s="2">
        <f t="shared" si="7"/>
        <v>27812.400000000001</v>
      </c>
    </row>
    <row r="33" spans="1:10">
      <c r="A33" t="s">
        <v>5</v>
      </c>
      <c r="B33" t="s">
        <v>15</v>
      </c>
      <c r="C33" t="s">
        <v>16</v>
      </c>
      <c r="E33">
        <f t="shared" si="8"/>
        <v>30</v>
      </c>
      <c r="F33">
        <f>E33*49</f>
        <v>1470</v>
      </c>
      <c r="G33" s="2">
        <f>25900.47/1548</f>
        <v>16.731569767441862</v>
      </c>
      <c r="H33" s="2">
        <v>17.566500000000001</v>
      </c>
      <c r="I33" s="2">
        <f t="shared" si="6"/>
        <v>24595.407558139537</v>
      </c>
      <c r="J33" s="2">
        <f t="shared" si="7"/>
        <v>25822.755000000001</v>
      </c>
    </row>
    <row r="34" spans="1:10">
      <c r="A34" t="s">
        <v>18</v>
      </c>
      <c r="B34" t="s">
        <v>8</v>
      </c>
      <c r="C34" t="s">
        <v>17</v>
      </c>
      <c r="D34">
        <v>43</v>
      </c>
      <c r="F34">
        <f>D34*11</f>
        <v>473</v>
      </c>
      <c r="G34" s="2">
        <f>24643.7/1548</f>
        <v>15.919702842377262</v>
      </c>
      <c r="H34" s="2">
        <v>16.716000000000001</v>
      </c>
      <c r="I34" s="2">
        <f t="shared" si="6"/>
        <v>7530.0194444444451</v>
      </c>
      <c r="J34" s="2">
        <f t="shared" si="7"/>
        <v>7906.6680000000006</v>
      </c>
    </row>
    <row r="35" spans="1:10">
      <c r="I35" s="6">
        <f>SUM(I29:I34)</f>
        <v>111618.50033591731</v>
      </c>
      <c r="J35" s="6">
        <f>SUM(J29:J34)</f>
        <v>117200.43300000002</v>
      </c>
    </row>
    <row r="37" spans="1:10">
      <c r="A37" t="s">
        <v>25</v>
      </c>
      <c r="B37">
        <v>49</v>
      </c>
    </row>
    <row r="38" spans="1:10">
      <c r="A38" s="2"/>
      <c r="B38" s="2"/>
      <c r="C38" s="2"/>
    </row>
    <row r="40" spans="1:10">
      <c r="A40" s="12" t="s">
        <v>27</v>
      </c>
      <c r="B40" s="12"/>
      <c r="C40" s="12"/>
      <c r="D40" s="12"/>
      <c r="E40" s="12"/>
      <c r="F40" s="12"/>
      <c r="G40" s="12"/>
      <c r="H40" s="12"/>
      <c r="I40" s="12"/>
      <c r="J40" s="12"/>
    </row>
    <row r="41" spans="1:10">
      <c r="A41" s="4" t="s">
        <v>0</v>
      </c>
      <c r="B41" s="4" t="s">
        <v>6</v>
      </c>
      <c r="C41" s="4" t="s">
        <v>12</v>
      </c>
      <c r="D41" s="4" t="s">
        <v>1</v>
      </c>
      <c r="E41" s="4" t="s">
        <v>19</v>
      </c>
      <c r="F41" s="4" t="s">
        <v>20</v>
      </c>
      <c r="G41" s="5" t="s">
        <v>2</v>
      </c>
      <c r="H41" s="5" t="s">
        <v>21</v>
      </c>
      <c r="I41" s="5" t="s">
        <v>22</v>
      </c>
      <c r="J41" s="5"/>
    </row>
    <row r="42" spans="1:10">
      <c r="A42" t="s">
        <v>3</v>
      </c>
      <c r="B42" t="s">
        <v>7</v>
      </c>
      <c r="C42" t="s">
        <v>13</v>
      </c>
      <c r="D42">
        <v>40</v>
      </c>
      <c r="F42">
        <v>220</v>
      </c>
      <c r="G42" s="2">
        <f>29614.32/1548</f>
        <v>19.130697674418606</v>
      </c>
      <c r="H42" s="2">
        <v>20.09</v>
      </c>
      <c r="I42" s="2">
        <f>G42*F42</f>
        <v>4208.7534883720937</v>
      </c>
      <c r="J42" s="2">
        <f>H42*F42</f>
        <v>4419.8</v>
      </c>
    </row>
    <row r="43" spans="1:10">
      <c r="A43" t="s">
        <v>4</v>
      </c>
      <c r="B43" t="s">
        <v>9</v>
      </c>
      <c r="C43" t="s">
        <v>13</v>
      </c>
      <c r="D43">
        <v>86</v>
      </c>
      <c r="F43">
        <f>946/2</f>
        <v>473</v>
      </c>
      <c r="G43" s="2">
        <f>29614.32/1548</f>
        <v>19.130697674418606</v>
      </c>
      <c r="H43" s="2">
        <v>20.09</v>
      </c>
      <c r="I43" s="2">
        <f t="shared" ref="I43:I47" si="9">G43*F43</f>
        <v>9048.82</v>
      </c>
      <c r="J43" s="2">
        <f t="shared" ref="J43:J47" si="10">H43*F43</f>
        <v>9502.57</v>
      </c>
    </row>
    <row r="44" spans="1:10">
      <c r="A44" t="s">
        <v>5</v>
      </c>
      <c r="B44" t="s">
        <v>10</v>
      </c>
      <c r="C44" t="s">
        <v>14</v>
      </c>
      <c r="E44">
        <f>6*5</f>
        <v>30</v>
      </c>
      <c r="F44">
        <f>1470/2</f>
        <v>735</v>
      </c>
      <c r="G44" s="2">
        <f>27894.5/1548</f>
        <v>18.01970284237726</v>
      </c>
      <c r="H44" s="2">
        <v>18.920999999999999</v>
      </c>
      <c r="I44" s="2">
        <f t="shared" si="9"/>
        <v>13244.481589147286</v>
      </c>
      <c r="J44" s="2">
        <f t="shared" si="10"/>
        <v>13906.934999999999</v>
      </c>
    </row>
    <row r="45" spans="1:10">
      <c r="A45" t="s">
        <v>11</v>
      </c>
      <c r="B45" t="s">
        <v>10</v>
      </c>
      <c r="C45" t="s">
        <v>14</v>
      </c>
      <c r="E45">
        <f t="shared" ref="E45:E46" si="11">6*5</f>
        <v>30</v>
      </c>
      <c r="F45">
        <f t="shared" ref="F45:F46" si="12">1470/2</f>
        <v>735</v>
      </c>
      <c r="G45" s="2">
        <f>27894.5/1548</f>
        <v>18.01970284237726</v>
      </c>
      <c r="H45" s="2">
        <v>18.920000000000002</v>
      </c>
      <c r="I45" s="2">
        <f t="shared" si="9"/>
        <v>13244.481589147286</v>
      </c>
      <c r="J45" s="2">
        <f t="shared" si="10"/>
        <v>13906.2</v>
      </c>
    </row>
    <row r="46" spans="1:10">
      <c r="A46" t="s">
        <v>5</v>
      </c>
      <c r="B46" t="s">
        <v>15</v>
      </c>
      <c r="C46" t="s">
        <v>16</v>
      </c>
      <c r="E46">
        <f t="shared" si="11"/>
        <v>30</v>
      </c>
      <c r="F46">
        <f t="shared" si="12"/>
        <v>735</v>
      </c>
      <c r="G46" s="2">
        <f>25900.47/1548</f>
        <v>16.731569767441862</v>
      </c>
      <c r="H46" s="2">
        <v>17.566500000000001</v>
      </c>
      <c r="I46" s="2">
        <f t="shared" si="9"/>
        <v>12297.703779069769</v>
      </c>
      <c r="J46" s="2">
        <f t="shared" si="10"/>
        <v>12911.377500000001</v>
      </c>
    </row>
    <row r="47" spans="1:10">
      <c r="A47" t="s">
        <v>18</v>
      </c>
      <c r="B47" t="s">
        <v>8</v>
      </c>
      <c r="C47" t="s">
        <v>17</v>
      </c>
      <c r="D47">
        <v>43</v>
      </c>
      <c r="F47">
        <f>473/2</f>
        <v>236.5</v>
      </c>
      <c r="G47" s="2">
        <f>24643.7/1548</f>
        <v>15.919702842377262</v>
      </c>
      <c r="H47" s="2">
        <v>16.716000000000001</v>
      </c>
      <c r="I47" s="2">
        <f t="shared" si="9"/>
        <v>3765.0097222222225</v>
      </c>
      <c r="J47" s="2">
        <f t="shared" si="10"/>
        <v>3953.3340000000003</v>
      </c>
    </row>
    <row r="48" spans="1:10">
      <c r="I48" s="6">
        <f>SUM(I42:I47)</f>
        <v>55809.250167958657</v>
      </c>
      <c r="J48" s="6">
        <f>SUM(J42:J47)</f>
        <v>58600.21650000001</v>
      </c>
    </row>
    <row r="51" spans="1:6">
      <c r="D51" s="7"/>
    </row>
    <row r="52" spans="1:6">
      <c r="A52" t="s">
        <v>28</v>
      </c>
      <c r="B52" s="2" t="s">
        <v>29</v>
      </c>
      <c r="C52" t="s">
        <v>30</v>
      </c>
      <c r="D52" s="5" t="s">
        <v>31</v>
      </c>
      <c r="E52" t="s">
        <v>32</v>
      </c>
      <c r="F52" s="10">
        <f>4.9*19*11*23</f>
        <v>23554.300000000003</v>
      </c>
    </row>
    <row r="53" spans="1:6">
      <c r="B53" s="2"/>
      <c r="D53" s="5"/>
    </row>
    <row r="54" spans="1:6">
      <c r="D54" s="4"/>
    </row>
    <row r="55" spans="1:6">
      <c r="A55" t="s">
        <v>33</v>
      </c>
      <c r="B55" s="5">
        <f>J9+J20+J35</f>
        <v>351601.29900000006</v>
      </c>
      <c r="C55" t="s">
        <v>34</v>
      </c>
      <c r="F55" s="2"/>
    </row>
    <row r="56" spans="1:6">
      <c r="A56" s="9" t="s">
        <v>35</v>
      </c>
      <c r="B56" s="8">
        <v>58600.22</v>
      </c>
    </row>
    <row r="57" spans="1:6">
      <c r="A57" t="s">
        <v>36</v>
      </c>
      <c r="B57" s="11">
        <f>F52*3</f>
        <v>70662.900000000009</v>
      </c>
    </row>
    <row r="58" spans="1:6">
      <c r="A58" t="s">
        <v>37</v>
      </c>
      <c r="B58" s="11">
        <f>F52/2</f>
        <v>11777.150000000001</v>
      </c>
    </row>
    <row r="59" spans="1:6">
      <c r="A59" t="s">
        <v>40</v>
      </c>
      <c r="B59" s="2">
        <v>21618.959999999999</v>
      </c>
      <c r="D59" s="5"/>
    </row>
    <row r="60" spans="1:6">
      <c r="A60" t="s">
        <v>38</v>
      </c>
      <c r="B60" s="2"/>
      <c r="D60" s="5"/>
    </row>
    <row r="61" spans="1:6">
      <c r="B61" s="2">
        <f>SUM(B55:B59)</f>
        <v>514260.52900000016</v>
      </c>
    </row>
    <row r="63" spans="1:6">
      <c r="A63" t="s">
        <v>39</v>
      </c>
      <c r="B63" s="2">
        <f>B61/100*80</f>
        <v>411408.42320000008</v>
      </c>
    </row>
    <row r="64" spans="1:6">
      <c r="A64" t="s">
        <v>41</v>
      </c>
      <c r="B64" s="2">
        <f>B61/100*20</f>
        <v>102852.10580000002</v>
      </c>
      <c r="D64" s="2"/>
    </row>
  </sheetData>
  <mergeCells count="4">
    <mergeCell ref="A1:J1"/>
    <mergeCell ref="A12:J12"/>
    <mergeCell ref="A27:J27"/>
    <mergeCell ref="A40:J40"/>
  </mergeCells>
  <pageMargins left="0.7" right="0.7" top="0.75" bottom="0.75" header="0.3" footer="0.3"/>
  <pageSetup paperSize="8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COLLEVECCHIO.C</dc:creator>
  <cp:lastModifiedBy>stefania.gasparroni</cp:lastModifiedBy>
  <cp:lastPrinted>2023-11-17T10:44:49Z</cp:lastPrinted>
  <dcterms:created xsi:type="dcterms:W3CDTF">2023-10-25T07:33:38Z</dcterms:created>
  <dcterms:modified xsi:type="dcterms:W3CDTF">2023-11-24T13:56:42Z</dcterms:modified>
</cp:coreProperties>
</file>